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90" windowHeight="8700" activeTab="0"/>
  </bookViews>
  <sheets>
    <sheet name="vba" sheetId="1" r:id="rId1"/>
  </sheets>
  <definedNames>
    <definedName name="_xlnm.Print_Area" localSheetId="0">'vba'!$A$1:$N$35</definedName>
    <definedName name="ほか">'vba'!#REF!</definedName>
    <definedName name="午後">'vba'!$R$26:$R$31</definedName>
    <definedName name="午前">'vba'!$Q$26:$Q$27</definedName>
  </definedNames>
  <calcPr fullCalcOnLoad="1"/>
</workbook>
</file>

<file path=xl/comments1.xml><?xml version="1.0" encoding="utf-8"?>
<comments xmlns="http://schemas.openxmlformats.org/spreadsheetml/2006/main">
  <authors>
    <author>(株)モノリスワークス</author>
  </authors>
  <commentList>
    <comment ref="E8" authorId="0">
      <text>
        <r>
          <rPr>
            <sz val="9"/>
            <rFont val="ＭＳ Ｐゴシック"/>
            <family val="3"/>
          </rPr>
          <t>名</t>
        </r>
      </text>
    </comment>
    <comment ref="E7" authorId="0">
      <text>
        <r>
          <rPr>
            <sz val="9"/>
            <rFont val="ＭＳ Ｐゴシック"/>
            <family val="3"/>
          </rPr>
          <t>メイ</t>
        </r>
      </text>
    </comment>
    <comment ref="B7" authorId="0">
      <text>
        <r>
          <rPr>
            <sz val="9"/>
            <rFont val="ＭＳ Ｐゴシック"/>
            <family val="3"/>
          </rPr>
          <t>セイ</t>
        </r>
      </text>
    </comment>
    <comment ref="B8" authorId="0">
      <text>
        <r>
          <rPr>
            <sz val="9"/>
            <rFont val="ＭＳ Ｐゴシック"/>
            <family val="3"/>
          </rPr>
          <t>姓</t>
        </r>
      </text>
    </comment>
  </commentList>
</comments>
</file>

<file path=xl/sharedStrings.xml><?xml version="1.0" encoding="utf-8"?>
<sst xmlns="http://schemas.openxmlformats.org/spreadsheetml/2006/main" count="65" uniqueCount="57">
  <si>
    <t>フリガナ</t>
  </si>
  <si>
    <t>氏名</t>
  </si>
  <si>
    <t>住所</t>
  </si>
  <si>
    <t>郵便番号</t>
  </si>
  <si>
    <t>E-mailアドレス</t>
  </si>
  <si>
    <t>支払方法</t>
  </si>
  <si>
    <t>性別</t>
  </si>
  <si>
    <t>受験希望
時間帯</t>
  </si>
  <si>
    <t>申込日</t>
  </si>
  <si>
    <t>通信欄</t>
  </si>
  <si>
    <t>E-mail：</t>
  </si>
  <si>
    <t>URL：</t>
  </si>
  <si>
    <t>school@monolith-w.com</t>
  </si>
  <si>
    <t>http://www.monolith-w.com/</t>
  </si>
  <si>
    <t>月</t>
  </si>
  <si>
    <t>日</t>
  </si>
  <si>
    <t>受験希望日</t>
  </si>
  <si>
    <t>年</t>
  </si>
  <si>
    <t>振込先：　</t>
  </si>
  <si>
    <t>宮崎銀行　本店営業部　普通　１７３４３４１</t>
  </si>
  <si>
    <t>口座名：</t>
  </si>
  <si>
    <t>株式会社　モノリスワークス</t>
  </si>
  <si>
    <t>郵送先：</t>
  </si>
  <si>
    <t>〒880-0805　宮崎市橘通東5-4-8　岩切第2ビル2F　　</t>
  </si>
  <si>
    <t>TEL：0985-31-0357   FAX：0985-31-0365</t>
  </si>
  <si>
    <t>申込</t>
  </si>
  <si>
    <t>試験日</t>
  </si>
  <si>
    <t>生年月日 （西暦）</t>
  </si>
  <si>
    <t>県</t>
  </si>
  <si>
    <t>宮崎</t>
  </si>
  <si>
    <t>〒</t>
  </si>
  <si>
    <t>受験者ID登録</t>
  </si>
  <si>
    <t>科目数</t>
  </si>
  <si>
    <t>受験料合計</t>
  </si>
  <si>
    <t>円</t>
  </si>
  <si>
    <t>*受験料を添えてお申し込み下さい</t>
  </si>
  <si>
    <t>11:00～</t>
  </si>
  <si>
    <t>13:00～</t>
  </si>
  <si>
    <t>14:00～</t>
  </si>
  <si>
    <t>17:00～</t>
  </si>
  <si>
    <t>18:00～</t>
  </si>
  <si>
    <t>16:00～</t>
  </si>
  <si>
    <t>*ご希望通りにならないこともあります。ご了承下さい</t>
  </si>
  <si>
    <t>午前</t>
  </si>
  <si>
    <t>午後</t>
  </si>
  <si>
    <t>ほか</t>
  </si>
  <si>
    <t>15:00～</t>
  </si>
  <si>
    <t>è</t>
  </si>
  <si>
    <t>リストから選んで下さい</t>
  </si>
  <si>
    <t>10:00～</t>
  </si>
  <si>
    <t>連絡先
電話番号</t>
  </si>
  <si>
    <t>ID</t>
  </si>
  <si>
    <t>1トータル</t>
  </si>
  <si>
    <t>オプショントータル</t>
  </si>
  <si>
    <t>入力チェック</t>
  </si>
  <si>
    <r>
      <t>試験科目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（受験料/税込）</t>
    </r>
  </si>
  <si>
    <r>
      <t>VBA</t>
    </r>
    <r>
      <rPr>
        <sz val="14"/>
        <rFont val="ＭＳ Ｐゴシック"/>
        <family val="3"/>
      </rPr>
      <t>エキスパート　試験申込フォーム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</si>
</sst>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科&quot;&quot;目&quot;"/>
    <numFmt numFmtId="177" formatCode="General&quot;　科&quot;&quot;目&quot;"/>
    <numFmt numFmtId="178" formatCode="#,##0\ &quot;円&quot;"/>
    <numFmt numFmtId="179" formatCode="[$-411]ggge&quot;年&quot;m&quot;月&quot;d&quot;日&quot;\(aaa\)"/>
    <numFmt numFmtId="180" formatCode="General&quot;年&quot;"/>
    <numFmt numFmtId="181" formatCode="General&quot;月&quot;"/>
    <numFmt numFmtId="182" formatCode="General&quot;曜&quot;&quot;日&quot;"/>
    <numFmt numFmtId="183" formatCode="h:mm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4"/>
      <name val="Arial Rounded MT Bold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8"/>
      <color indexed="12"/>
      <name val="ＭＳ Ｐゴシック"/>
      <family val="3"/>
    </font>
    <font>
      <sz val="11"/>
      <name val="Wingdings"/>
      <family val="0"/>
    </font>
    <font>
      <sz val="12"/>
      <name val="Wingdings"/>
      <family val="0"/>
    </font>
    <font>
      <sz val="11"/>
      <color indexed="12"/>
      <name val="Wingdings"/>
      <family val="0"/>
    </font>
    <font>
      <sz val="9"/>
      <color indexed="23"/>
      <name val="ＭＳ Ｐゴシック"/>
      <family val="3"/>
    </font>
    <font>
      <sz val="9"/>
      <color indexed="1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48"/>
      <name val="ＭＳ Ｐゴシック"/>
      <family val="3"/>
    </font>
    <font>
      <sz val="11"/>
      <color indexed="48"/>
      <name val="Wingdings"/>
      <family val="0"/>
    </font>
    <font>
      <sz val="11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>
        <color indexed="23"/>
      </bottom>
    </border>
    <border>
      <left>
        <color indexed="63"/>
      </left>
      <right>
        <color indexed="63"/>
      </right>
      <top style="thin"/>
      <bottom style="dotted">
        <color indexed="23"/>
      </bottom>
    </border>
    <border>
      <left style="thin"/>
      <right>
        <color indexed="63"/>
      </right>
      <top style="dotted">
        <color indexed="23"/>
      </top>
      <bottom style="thin"/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>
        <color indexed="63"/>
      </left>
      <right style="thin"/>
      <top style="dotted">
        <color indexed="23"/>
      </top>
      <bottom style="thin"/>
    </border>
    <border>
      <left>
        <color indexed="63"/>
      </left>
      <right style="thin"/>
      <top style="thin"/>
      <bottom style="dotted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4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inden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8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13" fillId="0" borderId="12" xfId="43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2"/>
    </xf>
    <xf numFmtId="0" fontId="0" fillId="0" borderId="2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left" indent="2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0" fontId="1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4"/>
    </xf>
    <xf numFmtId="0" fontId="0" fillId="0" borderId="0" xfId="0" applyBorder="1" applyAlignment="1">
      <alignment horizontal="left" vertical="center" inden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20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1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7" xfId="0" applyNumberFormat="1" applyFill="1" applyBorder="1" applyAlignment="1" applyProtection="1">
      <alignment vertical="center"/>
      <protection locked="0"/>
    </xf>
    <xf numFmtId="181" fontId="0" fillId="0" borderId="24" xfId="0" applyNumberFormat="1" applyFill="1" applyBorder="1" applyAlignment="1" applyProtection="1">
      <alignment vertical="center"/>
      <protection locked="0"/>
    </xf>
    <xf numFmtId="181" fontId="0" fillId="0" borderId="23" xfId="0" applyNumberForma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38" fontId="0" fillId="34" borderId="17" xfId="49" applyFont="1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7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18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0" xfId="43" applyFont="1" applyAlignment="1" applyProtection="1">
      <alignment horizontal="left" vertical="top"/>
      <protection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>
      <alignment horizontal="distributed" vertical="center"/>
    </xf>
    <xf numFmtId="0" fontId="22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/>
    </xf>
    <xf numFmtId="0" fontId="24" fillId="0" borderId="10" xfId="0" applyFont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3" fillId="0" borderId="0" xfId="0" applyFont="1" applyAlignment="1" applyProtection="1">
      <alignment horizontal="left" indent="1"/>
      <protection locked="0"/>
    </xf>
    <xf numFmtId="0" fontId="0" fillId="35" borderId="1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locked="0"/>
    </xf>
    <xf numFmtId="0" fontId="19" fillId="0" borderId="0" xfId="43" applyFont="1" applyAlignment="1" applyProtection="1">
      <alignment horizontal="left"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0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ont>
        <color indexed="9"/>
      </font>
    </dxf>
    <dxf>
      <font>
        <color indexed="9"/>
      </font>
    </dxf>
    <dxf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color indexed="49"/>
      </font>
    </dxf>
    <dxf>
      <font>
        <color indexed="9"/>
      </font>
    </dxf>
    <dxf>
      <fill>
        <patternFill patternType="darkGrid">
          <fgColor indexed="9"/>
          <bgColor indexed="42"/>
        </patternFill>
      </fill>
    </dxf>
    <dxf>
      <font>
        <b/>
        <i val="0"/>
        <color indexed="10"/>
      </font>
    </dxf>
    <dxf>
      <fill>
        <patternFill patternType="darkGrid">
          <fgColor indexed="9"/>
          <bgColor indexed="42"/>
        </patternFill>
      </fill>
    </dxf>
    <dxf>
      <font>
        <color indexed="9"/>
      </font>
      <fill>
        <patternFill patternType="none">
          <fgColor indexed="64"/>
          <bgColor indexed="65"/>
        </patternFill>
      </fill>
    </dxf>
    <dxf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 patternType="darkGrid">
          <fgColor indexed="9"/>
          <bgColor indexed="42"/>
        </patternFill>
      </fill>
    </dxf>
    <dxf>
      <fill>
        <patternFill patternType="darkGrid">
          <fgColor indexed="9"/>
          <bgColor indexed="42"/>
        </patternFill>
      </fill>
    </dxf>
    <dxf>
      <fill>
        <patternFill patternType="darkGrid">
          <fgColor indexed="9"/>
          <bgColor indexed="42"/>
        </patternFill>
      </fill>
    </dxf>
    <dxf>
      <font>
        <color indexed="53"/>
      </font>
    </dxf>
    <dxf>
      <font>
        <color indexed="17"/>
      </font>
    </dxf>
    <dxf>
      <font>
        <color rgb="FF008000"/>
      </font>
      <border/>
    </dxf>
    <dxf>
      <font>
        <color rgb="FFFF6600"/>
      </font>
      <border/>
    </dxf>
    <dxf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  <dxf>
      <border>
        <left style="thin">
          <color rgb="FFFF6600"/>
        </left>
        <right style="thin">
          <color rgb="FFFFFF00"/>
        </right>
        <top style="thin"/>
        <bottom style="thin">
          <color rgb="FFFFFF00"/>
        </bottom>
      </border>
    </dxf>
    <dxf>
      <font>
        <color rgb="FFFFFFFF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33CCCC"/>
      </font>
      <border/>
    </dxf>
    <dxf>
      <border>
        <left style="thin">
          <color rgb="FF3366FF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209550</xdr:rowOff>
    </xdr:to>
    <xdr:pic>
      <xdr:nvPicPr>
        <xdr:cNvPr id="1" name="Picture 118" descr="VBA_logo"/>
        <xdr:cNvPicPr preferRelativeResize="1">
          <a:picLocks noChangeAspect="1"/>
        </xdr:cNvPicPr>
      </xdr:nvPicPr>
      <xdr:blipFill>
        <a:blip r:embed="rId1"/>
        <a:srcRect l="34333" t="25532" r="34333" b="28369"/>
        <a:stretch>
          <a:fillRect/>
        </a:stretch>
      </xdr:blipFill>
      <xdr:spPr>
        <a:xfrm>
          <a:off x="0" y="0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@monolith-w.com" TargetMode="External" /><Relationship Id="rId2" Type="http://schemas.openxmlformats.org/officeDocument/2006/relationships/hyperlink" Target="http://www.monolith-w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8"/>
  <sheetViews>
    <sheetView showGridLines="0" showRowColHeaders="0" tabSelected="1" zoomScalePageLayoutView="0" workbookViewId="0" topLeftCell="A1">
      <selection activeCell="D5" sqref="D5"/>
    </sheetView>
  </sheetViews>
  <sheetFormatPr defaultColWidth="9.00390625" defaultRowHeight="13.5"/>
  <cols>
    <col min="1" max="1" width="11.25390625" style="0" customWidth="1"/>
    <col min="2" max="2" width="1.4921875" style="3" customWidth="1"/>
    <col min="3" max="3" width="7.875" style="0" customWidth="1"/>
    <col min="4" max="4" width="8.125" style="0" customWidth="1"/>
    <col min="5" max="5" width="4.625" style="0" customWidth="1"/>
    <col min="6" max="6" width="8.25390625" style="0" customWidth="1"/>
    <col min="7" max="7" width="2.75390625" style="0" customWidth="1"/>
    <col min="8" max="8" width="13.00390625" style="0" customWidth="1"/>
    <col min="9" max="9" width="8.875" style="0" customWidth="1"/>
    <col min="10" max="10" width="3.125" style="0" customWidth="1"/>
    <col min="11" max="11" width="8.125" style="0" customWidth="1"/>
    <col min="12" max="12" width="2.875" style="0" customWidth="1"/>
    <col min="13" max="13" width="8.375" style="0" customWidth="1"/>
    <col min="14" max="14" width="4.125" style="0" customWidth="1"/>
    <col min="15" max="15" width="3.25390625" style="0" customWidth="1"/>
    <col min="16" max="16" width="6.875" style="0" hidden="1" customWidth="1"/>
    <col min="17" max="17" width="11.25390625" style="61" hidden="1" customWidth="1"/>
    <col min="18" max="18" width="10.125" style="61" hidden="1" customWidth="1"/>
    <col min="19" max="19" width="5.00390625" style="0" hidden="1" customWidth="1"/>
    <col min="20" max="20" width="4.25390625" style="0" hidden="1" customWidth="1"/>
    <col min="21" max="21" width="0" style="0" hidden="1" customWidth="1"/>
  </cols>
  <sheetData>
    <row r="1" ht="13.5"/>
    <row r="2" spans="4:12" ht="22.5" customHeight="1">
      <c r="D2" s="110" t="s">
        <v>56</v>
      </c>
      <c r="E2" s="10"/>
      <c r="H2" s="6"/>
      <c r="I2" s="6"/>
      <c r="J2" s="6"/>
      <c r="K2" s="6"/>
      <c r="L2" s="6"/>
    </row>
    <row r="3" spans="1:18" ht="15" customHeight="1">
      <c r="A3" s="8"/>
      <c r="B3" s="47"/>
      <c r="D3" s="7"/>
      <c r="H3" s="6"/>
      <c r="I3" s="24"/>
      <c r="J3" s="24"/>
      <c r="K3" s="6"/>
      <c r="L3" s="6"/>
      <c r="Q3" s="61" t="s">
        <v>52</v>
      </c>
      <c r="R3" s="61" t="str">
        <f>IF(COUNT(S5,S6,Q7,R7,Q8,R8,S10,Q11,R11,Q12,R12,Q13,R24,R25,Q25)=15,"ok","no")</f>
        <v>no</v>
      </c>
    </row>
    <row r="4" spans="3:18" ht="17.25" customHeight="1">
      <c r="C4" s="5"/>
      <c r="H4" s="6"/>
      <c r="I4" s="6"/>
      <c r="J4" s="6"/>
      <c r="K4" s="6"/>
      <c r="L4" s="6"/>
      <c r="Q4" s="61" t="s">
        <v>53</v>
      </c>
      <c r="R4" s="61" t="str">
        <f>IF(COUNT(Q9,Q14,Q24)=3,"ok","no")</f>
        <v>no</v>
      </c>
    </row>
    <row r="5" spans="1:19" ht="27" customHeight="1">
      <c r="A5" s="91" t="s">
        <v>8</v>
      </c>
      <c r="B5" s="23"/>
      <c r="C5" s="27">
        <v>2016</v>
      </c>
      <c r="D5" s="52"/>
      <c r="E5" s="81" t="s">
        <v>14</v>
      </c>
      <c r="F5" s="52"/>
      <c r="G5" s="11" t="s">
        <v>15</v>
      </c>
      <c r="H5" s="85">
        <f>IF(OR(D5="",F5=""),"",IF(ISERROR(R5),"日付エラー",CHOOSE(WEEKDAY(Q5,1),"日","月","火","水","木","金","土")&amp;"曜日"))</f>
      </c>
      <c r="I5" s="146">
        <f>IF(OR(H6="",H5=""),"",IF(R6=1," *日曜日は実施しておりません",""))</f>
      </c>
      <c r="J5" s="146"/>
      <c r="K5" s="146"/>
      <c r="L5" s="146"/>
      <c r="M5" s="146"/>
      <c r="N5" s="146"/>
      <c r="P5" t="s">
        <v>25</v>
      </c>
      <c r="Q5" s="61" t="str">
        <f>CONCATENATE(C5,"/",D5,"/",F5)</f>
        <v>2016//</v>
      </c>
      <c r="R5" s="76" t="e">
        <f>WEEKDAY(Q5,1)</f>
        <v>#VALUE!</v>
      </c>
      <c r="S5" s="80">
        <f>IF(ISNUMBER(R5),1,"")</f>
      </c>
    </row>
    <row r="6" spans="1:19" ht="27" customHeight="1">
      <c r="A6" s="91" t="s">
        <v>16</v>
      </c>
      <c r="B6" s="23"/>
      <c r="C6" s="27">
        <v>2016</v>
      </c>
      <c r="D6" s="52"/>
      <c r="E6" s="81" t="s">
        <v>14</v>
      </c>
      <c r="F6" s="52"/>
      <c r="G6" s="11" t="s">
        <v>15</v>
      </c>
      <c r="H6" s="85">
        <f>IF(OR(D6="",F6=""),"",IF(ISERROR(R6),"日付エラー",CHOOSE(WEEKDAY(Q6,1),"日","月","火","水","木","金","土")&amp;"曜日"))</f>
      </c>
      <c r="I6" s="173">
        <f>IF(OR(H5="",H6=""),"",IF(DATEVALUE(Q6)&gt;=DATEVALUE(Q5)+6,""," *受験希望日の1週間前又は5営業日前が締切です"))</f>
      </c>
      <c r="J6" s="174"/>
      <c r="K6" s="174"/>
      <c r="L6" s="174"/>
      <c r="M6" s="174"/>
      <c r="N6" s="174"/>
      <c r="P6" t="s">
        <v>26</v>
      </c>
      <c r="Q6" s="61" t="str">
        <f>CONCATENATE(C6,"/",D6,"/",F6)</f>
        <v>2016//</v>
      </c>
      <c r="R6" s="76" t="e">
        <f>WEEKDAY(Q6,1)</f>
        <v>#VALUE!</v>
      </c>
      <c r="S6" s="80">
        <f>IF(ISNUMBER(R6),1,"")</f>
      </c>
    </row>
    <row r="7" spans="1:18" ht="21.75" customHeight="1">
      <c r="A7" s="56" t="s">
        <v>0</v>
      </c>
      <c r="B7" s="178"/>
      <c r="C7" s="147"/>
      <c r="D7" s="147"/>
      <c r="E7" s="147"/>
      <c r="F7" s="147"/>
      <c r="G7" s="148"/>
      <c r="H7" s="91" t="s">
        <v>6</v>
      </c>
      <c r="I7" s="171" t="s">
        <v>27</v>
      </c>
      <c r="J7" s="172"/>
      <c r="K7" s="172"/>
      <c r="L7" s="124">
        <f>IF(OR(I8="",K8="",M8=""),"",TEXT(DATE(I8,K8,M8),"（ggge年）"))</f>
      </c>
      <c r="M7" s="122"/>
      <c r="N7" s="123"/>
      <c r="Q7" s="69">
        <f>IF(B7="","",1)</f>
      </c>
      <c r="R7" s="69">
        <f>IF(E7="","",1)</f>
      </c>
    </row>
    <row r="8" spans="1:18" ht="36.75" customHeight="1">
      <c r="A8" s="103" t="s">
        <v>1</v>
      </c>
      <c r="B8" s="154"/>
      <c r="C8" s="149"/>
      <c r="D8" s="149"/>
      <c r="E8" s="149"/>
      <c r="F8" s="149"/>
      <c r="G8" s="150"/>
      <c r="H8" s="60"/>
      <c r="I8" s="57"/>
      <c r="J8" s="27" t="s">
        <v>17</v>
      </c>
      <c r="K8" s="57"/>
      <c r="L8" s="25" t="s">
        <v>14</v>
      </c>
      <c r="M8" s="57"/>
      <c r="N8" s="26" t="s">
        <v>15</v>
      </c>
      <c r="O8" s="1"/>
      <c r="Q8" s="69">
        <f>IF(B8="","",1)</f>
      </c>
      <c r="R8" s="69">
        <f>IF(E8="","",1)</f>
      </c>
    </row>
    <row r="9" spans="1:17" ht="28.5" customHeight="1">
      <c r="A9" s="18" t="s">
        <v>3</v>
      </c>
      <c r="B9" s="12"/>
      <c r="C9" s="25" t="s">
        <v>30</v>
      </c>
      <c r="D9" s="175"/>
      <c r="E9" s="175"/>
      <c r="F9" s="175"/>
      <c r="G9" s="175"/>
      <c r="H9" s="28"/>
      <c r="I9" s="165">
        <f>IF(OR(I8="",K8="",M8=""),"",IF(ISERROR(R10),"日付エラー",""))</f>
      </c>
      <c r="J9" s="165"/>
      <c r="K9" s="165"/>
      <c r="L9" s="165"/>
      <c r="M9" s="165"/>
      <c r="N9" s="166"/>
      <c r="P9" t="s">
        <v>6</v>
      </c>
      <c r="Q9" s="79"/>
    </row>
    <row r="10" spans="1:19" ht="18" customHeight="1">
      <c r="A10" s="56" t="s">
        <v>0</v>
      </c>
      <c r="B10" s="1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  <c r="Q10" s="61" t="str">
        <f>CONCATENATE(I8,"/",K8,"/",M8)</f>
        <v>//</v>
      </c>
      <c r="R10" s="75" t="e">
        <f>WEEKDAY(Q10,1)</f>
        <v>#VALUE!</v>
      </c>
      <c r="S10" s="80">
        <f>IF(ISNUMBER(R10),1,"")</f>
      </c>
    </row>
    <row r="11" spans="1:18" ht="27.75" customHeight="1">
      <c r="A11" s="127" t="s">
        <v>2</v>
      </c>
      <c r="B11" s="95"/>
      <c r="C11" s="132" t="s">
        <v>29</v>
      </c>
      <c r="D11" s="132"/>
      <c r="E11" s="96" t="s">
        <v>28</v>
      </c>
      <c r="F11" s="131"/>
      <c r="G11" s="131"/>
      <c r="H11" s="97"/>
      <c r="I11" s="163"/>
      <c r="J11" s="163"/>
      <c r="K11" s="163"/>
      <c r="L11" s="163"/>
      <c r="M11" s="163"/>
      <c r="N11" s="164"/>
      <c r="Q11" s="70">
        <f>IF(C10="","",1)</f>
      </c>
      <c r="R11" s="70">
        <f>IF(D9="","",1)</f>
      </c>
    </row>
    <row r="12" spans="1:18" ht="27.75" customHeight="1">
      <c r="A12" s="128"/>
      <c r="B12" s="9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Q12" s="70">
        <f>IF(C12="","",1)</f>
      </c>
      <c r="R12" s="70">
        <f>IF(F11="","",1)</f>
      </c>
    </row>
    <row r="13" spans="1:17" ht="30.75" customHeight="1">
      <c r="A13" s="102" t="s">
        <v>50</v>
      </c>
      <c r="B13" s="12"/>
      <c r="C13" s="175"/>
      <c r="D13" s="175"/>
      <c r="E13" s="175"/>
      <c r="F13" s="175"/>
      <c r="G13" s="175"/>
      <c r="H13" s="23"/>
      <c r="I13" s="53"/>
      <c r="J13" s="53"/>
      <c r="K13" s="53"/>
      <c r="L13" s="165"/>
      <c r="M13" s="165"/>
      <c r="N13" s="166"/>
      <c r="Q13" s="70">
        <f>IF(C13="","",1)</f>
      </c>
    </row>
    <row r="14" spans="1:18" ht="27.75" customHeight="1">
      <c r="A14" s="92" t="s">
        <v>4</v>
      </c>
      <c r="B14" s="115"/>
      <c r="C14" s="167"/>
      <c r="D14" s="167"/>
      <c r="E14" s="167"/>
      <c r="F14" s="167"/>
      <c r="G14" s="168"/>
      <c r="H14" s="106" t="s">
        <v>31</v>
      </c>
      <c r="I14" s="151"/>
      <c r="J14" s="152"/>
      <c r="K14" s="152"/>
      <c r="L14" s="152"/>
      <c r="M14" s="152"/>
      <c r="N14" s="153"/>
      <c r="P14" t="s">
        <v>51</v>
      </c>
      <c r="Q14" s="77"/>
      <c r="R14" s="76"/>
    </row>
    <row r="15" spans="1:18" ht="22.5" customHeight="1">
      <c r="A15" s="143" t="s">
        <v>55</v>
      </c>
      <c r="B15" s="116"/>
      <c r="C15" s="64"/>
      <c r="D15" s="64"/>
      <c r="E15" s="64"/>
      <c r="F15" s="64"/>
      <c r="G15" s="64"/>
      <c r="H15" s="64"/>
      <c r="I15" s="65"/>
      <c r="J15" s="111"/>
      <c r="K15" s="2"/>
      <c r="L15" s="107"/>
      <c r="M15" s="107"/>
      <c r="N15" s="108"/>
      <c r="Q15" s="71" t="b">
        <v>0</v>
      </c>
      <c r="R15" s="61">
        <v>12960</v>
      </c>
    </row>
    <row r="16" spans="1:18" ht="22.5" customHeight="1">
      <c r="A16" s="156"/>
      <c r="B16" s="66"/>
      <c r="C16" s="67"/>
      <c r="D16" s="67"/>
      <c r="E16" s="67"/>
      <c r="F16" s="67"/>
      <c r="G16" s="67"/>
      <c r="H16" s="67"/>
      <c r="I16" s="68"/>
      <c r="J16" s="112"/>
      <c r="K16" s="109" t="s">
        <v>32</v>
      </c>
      <c r="L16" s="159">
        <f>COUNTIF(Q15:Q23,"true")</f>
        <v>0</v>
      </c>
      <c r="M16" s="159"/>
      <c r="N16" s="14"/>
      <c r="Q16" s="72" t="b">
        <v>0</v>
      </c>
      <c r="R16" s="61">
        <v>14580</v>
      </c>
    </row>
    <row r="17" spans="1:18" ht="22.5" customHeight="1">
      <c r="A17" s="156"/>
      <c r="B17" s="66"/>
      <c r="C17" s="67"/>
      <c r="D17" s="67"/>
      <c r="E17" s="67"/>
      <c r="F17" s="67"/>
      <c r="G17" s="67"/>
      <c r="H17" s="67"/>
      <c r="I17" s="68"/>
      <c r="J17" s="112"/>
      <c r="K17" s="120" t="s">
        <v>33</v>
      </c>
      <c r="L17" s="158">
        <f>SUMIF(Q15:Q23,"true",R15:R23)</f>
        <v>0</v>
      </c>
      <c r="M17" s="158"/>
      <c r="N17" s="121" t="s">
        <v>34</v>
      </c>
      <c r="Q17" s="73" t="b">
        <v>0</v>
      </c>
      <c r="R17" s="61">
        <v>12960</v>
      </c>
    </row>
    <row r="18" spans="1:18" ht="22.5" customHeight="1">
      <c r="A18" s="156"/>
      <c r="B18" s="66"/>
      <c r="C18" s="67"/>
      <c r="D18" s="67"/>
      <c r="E18" s="67"/>
      <c r="F18" s="67"/>
      <c r="G18" s="67"/>
      <c r="H18" s="67"/>
      <c r="I18" s="68"/>
      <c r="J18" s="160">
        <f>IF(L16=0,"",IF(L16&gt;=4," *一日に受験可能なのは3科目までです",""))</f>
      </c>
      <c r="K18" s="161"/>
      <c r="L18" s="161"/>
      <c r="M18" s="161"/>
      <c r="N18" s="162"/>
      <c r="Q18" s="73" t="b">
        <v>0</v>
      </c>
      <c r="R18" s="61">
        <v>14580</v>
      </c>
    </row>
    <row r="19" spans="1:18" ht="22.5" customHeight="1">
      <c r="A19" s="157"/>
      <c r="B19" s="117"/>
      <c r="C19" s="118"/>
      <c r="D19" s="118"/>
      <c r="E19" s="118"/>
      <c r="F19" s="118"/>
      <c r="G19" s="118"/>
      <c r="H19" s="118"/>
      <c r="I19" s="119"/>
      <c r="J19" s="113"/>
      <c r="K19" s="4"/>
      <c r="L19" s="4"/>
      <c r="M19" s="4"/>
      <c r="N19" s="114"/>
      <c r="Q19" s="73" t="b">
        <v>0</v>
      </c>
      <c r="R19" s="125">
        <v>15750</v>
      </c>
    </row>
    <row r="20" spans="1:18" ht="7.5" customHeight="1">
      <c r="A20" s="140" t="s">
        <v>5</v>
      </c>
      <c r="B20" s="11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9"/>
      <c r="Q20" s="73" t="b">
        <v>0</v>
      </c>
      <c r="R20" s="125">
        <v>12600</v>
      </c>
    </row>
    <row r="21" spans="1:18" ht="24" customHeight="1">
      <c r="A21" s="141"/>
      <c r="B21" s="36"/>
      <c r="C21" s="155"/>
      <c r="D21" s="155"/>
      <c r="E21" s="155"/>
      <c r="F21" s="155"/>
      <c r="G21" s="155"/>
      <c r="H21" s="82">
        <f>IF(Q24="","",IF(Q24=2,"お振込予定日","お支払予定日"))</f>
      </c>
      <c r="I21" s="57"/>
      <c r="J21" s="49" t="s">
        <v>14</v>
      </c>
      <c r="K21" s="57"/>
      <c r="L21" s="49" t="s">
        <v>15</v>
      </c>
      <c r="M21" s="50"/>
      <c r="N21" s="51"/>
      <c r="Q21" s="73" t="b">
        <v>0</v>
      </c>
      <c r="R21" s="125">
        <v>14175</v>
      </c>
    </row>
    <row r="22" spans="1:18" ht="17.25" customHeight="1">
      <c r="A22" s="141"/>
      <c r="B22" s="36"/>
      <c r="C22" s="83" t="s">
        <v>35</v>
      </c>
      <c r="D22" s="30"/>
      <c r="E22" s="30"/>
      <c r="F22" s="30"/>
      <c r="G22" s="30"/>
      <c r="H22" s="40">
        <f>IF(H21="","",IF(Q24=1,"","*振込確認できる証書をFAXして下さい"))</f>
      </c>
      <c r="I22" s="37"/>
      <c r="J22" s="37"/>
      <c r="K22" s="37"/>
      <c r="L22" s="37"/>
      <c r="M22" s="37"/>
      <c r="N22" s="38"/>
      <c r="Q22" s="73" t="b">
        <v>0</v>
      </c>
      <c r="R22" s="125">
        <v>12600</v>
      </c>
    </row>
    <row r="23" spans="1:18" ht="14.25" customHeight="1">
      <c r="A23" s="142"/>
      <c r="B23" s="39"/>
      <c r="C23" s="34">
        <f>IF(Q24="","",IF(OR(I21="",K21=""),"*日付を入力して下さい",""))</f>
      </c>
      <c r="D23" s="33"/>
      <c r="E23" s="33"/>
      <c r="F23" s="33"/>
      <c r="G23" s="33"/>
      <c r="H23" s="35">
        <f>IF(H22="","","*確認できない場合は受験できません")</f>
      </c>
      <c r="I23" s="31"/>
      <c r="J23" s="31"/>
      <c r="K23" s="31"/>
      <c r="L23" s="31"/>
      <c r="M23" s="31"/>
      <c r="N23" s="32"/>
      <c r="Q23" s="74" t="b">
        <v>0</v>
      </c>
      <c r="R23" s="125">
        <v>14175</v>
      </c>
    </row>
    <row r="24" spans="1:18" ht="19.5" customHeight="1">
      <c r="A24" s="143" t="s">
        <v>7</v>
      </c>
      <c r="B24" s="44"/>
      <c r="C24" s="104" t="s">
        <v>48</v>
      </c>
      <c r="E24" s="2"/>
      <c r="F24" s="41"/>
      <c r="G24" s="2"/>
      <c r="H24" s="2"/>
      <c r="I24" s="42"/>
      <c r="J24" s="2"/>
      <c r="K24" s="2"/>
      <c r="L24" s="2"/>
      <c r="M24" s="2"/>
      <c r="N24" s="13"/>
      <c r="Q24" s="78"/>
      <c r="R24" s="69">
        <f>IF(L17=0,"",1)</f>
      </c>
    </row>
    <row r="25" spans="1:18" ht="19.5" customHeight="1">
      <c r="A25" s="144"/>
      <c r="B25" s="21"/>
      <c r="C25" s="46" t="s">
        <v>47</v>
      </c>
      <c r="D25" s="58"/>
      <c r="E25" s="55">
        <f>IF(D25="","",IF(OR(D25="午前",D25="午後"),"è",""))</f>
      </c>
      <c r="F25" s="57"/>
      <c r="G25" s="54"/>
      <c r="H25" s="94">
        <f>IF(D25="","",IF(D25="ほか","è",""))</f>
      </c>
      <c r="I25" s="59"/>
      <c r="J25" s="101">
        <f>IF(D25="ほか","から","")</f>
      </c>
      <c r="K25" s="100"/>
      <c r="L25" s="3"/>
      <c r="M25" s="3"/>
      <c r="N25" s="14"/>
      <c r="Q25" s="69">
        <f>IF(I21="","",1)</f>
      </c>
      <c r="R25" s="69">
        <f>IF(K21="","",1)</f>
      </c>
    </row>
    <row r="26" spans="1:18" ht="24.75" customHeight="1">
      <c r="A26" s="145"/>
      <c r="B26" s="22"/>
      <c r="C26" s="84" t="s">
        <v>42</v>
      </c>
      <c r="D26" s="4"/>
      <c r="E26" s="4"/>
      <c r="F26" s="4"/>
      <c r="G26" s="4"/>
      <c r="H26" s="4"/>
      <c r="I26" s="43">
        <f>IF(D25="ほか","*ご希望の時間を入力して下さい","")</f>
      </c>
      <c r="J26" s="99"/>
      <c r="K26" s="99"/>
      <c r="L26" s="99"/>
      <c r="M26" s="4"/>
      <c r="N26" s="17"/>
      <c r="Q26" s="61" t="s">
        <v>49</v>
      </c>
      <c r="R26" s="61" t="s">
        <v>37</v>
      </c>
    </row>
    <row r="27" spans="1:18" ht="26.25" customHeight="1">
      <c r="A27" s="105" t="s">
        <v>54</v>
      </c>
      <c r="B27" s="86"/>
      <c r="D27" s="89" t="str">
        <f>IF(AND(R3="ok",R4="ok"),"*すべて入力済みです","*緑色の枠は必須項目です")</f>
        <v>*緑色の枠は必須項目です</v>
      </c>
      <c r="E27" s="90"/>
      <c r="F27" s="90"/>
      <c r="G27" s="94">
        <f>IF(D27="","",IF(D27="*すべて入力済みです","è",""))</f>
      </c>
      <c r="H27" s="93">
        <f>IF(G27="","","印刷してご送付またはメールに添付して送信して下さい")</f>
      </c>
      <c r="J27" s="86"/>
      <c r="K27" s="86"/>
      <c r="L27" s="86"/>
      <c r="M27" s="86"/>
      <c r="N27" s="86"/>
      <c r="Q27" s="61" t="s">
        <v>36</v>
      </c>
      <c r="R27" s="61" t="s">
        <v>38</v>
      </c>
    </row>
    <row r="28" spans="1:18" ht="23.25" customHeight="1">
      <c r="A28" s="133" t="s">
        <v>9</v>
      </c>
      <c r="B28" s="19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Q28" s="61" t="s">
        <v>43</v>
      </c>
      <c r="R28" s="61" t="s">
        <v>46</v>
      </c>
    </row>
    <row r="29" spans="1:18" ht="23.25" customHeight="1">
      <c r="A29" s="134"/>
      <c r="B29" s="45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Q29" s="61" t="s">
        <v>44</v>
      </c>
      <c r="R29" s="61" t="s">
        <v>41</v>
      </c>
    </row>
    <row r="30" spans="1:18" ht="23.25" customHeight="1">
      <c r="A30" s="135"/>
      <c r="B30" s="20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Q30" s="61" t="s">
        <v>45</v>
      </c>
      <c r="R30" s="61" t="s">
        <v>39</v>
      </c>
    </row>
    <row r="31" spans="1:18" ht="9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R31" s="61" t="s">
        <v>40</v>
      </c>
    </row>
    <row r="32" spans="1:14" ht="14.25" customHeight="1">
      <c r="A32" s="15" t="s">
        <v>18</v>
      </c>
      <c r="B32" s="48"/>
      <c r="C32" t="s">
        <v>19</v>
      </c>
      <c r="I32" s="15" t="s">
        <v>10</v>
      </c>
      <c r="J32" s="48"/>
      <c r="K32" s="126" t="s">
        <v>12</v>
      </c>
      <c r="L32" s="126"/>
      <c r="M32" s="126"/>
      <c r="N32" s="126"/>
    </row>
    <row r="33" spans="1:14" ht="14.25" customHeight="1">
      <c r="A33" s="15" t="s">
        <v>20</v>
      </c>
      <c r="B33" s="48"/>
      <c r="C33" t="s">
        <v>21</v>
      </c>
      <c r="I33" s="63" t="s">
        <v>11</v>
      </c>
      <c r="J33" s="62"/>
      <c r="K33" s="87" t="s">
        <v>13</v>
      </c>
      <c r="L33" s="87"/>
      <c r="M33" s="87"/>
      <c r="N33" s="88"/>
    </row>
    <row r="34" spans="1:3" ht="14.25" customHeight="1">
      <c r="A34" s="15" t="s">
        <v>22</v>
      </c>
      <c r="B34" s="48"/>
      <c r="C34" t="s">
        <v>23</v>
      </c>
    </row>
    <row r="35" spans="1:3" ht="14.25" customHeight="1">
      <c r="A35" s="15"/>
      <c r="B35" s="48"/>
      <c r="C35" t="s">
        <v>24</v>
      </c>
    </row>
    <row r="36" ht="29.25" customHeight="1"/>
    <row r="37" ht="18.75" customHeight="1"/>
    <row r="38" spans="1:14" ht="13.5">
      <c r="A38" s="16"/>
      <c r="B38" s="1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 password="EC91" sheet="1" selectLockedCells="1"/>
  <mergeCells count="31">
    <mergeCell ref="C30:N30"/>
    <mergeCell ref="I7:K7"/>
    <mergeCell ref="I6:N6"/>
    <mergeCell ref="C13:G13"/>
    <mergeCell ref="C10:N10"/>
    <mergeCell ref="I9:N9"/>
    <mergeCell ref="B7:D7"/>
    <mergeCell ref="D9:G9"/>
    <mergeCell ref="A15:A19"/>
    <mergeCell ref="L17:M17"/>
    <mergeCell ref="L16:M16"/>
    <mergeCell ref="J18:N18"/>
    <mergeCell ref="I11:N11"/>
    <mergeCell ref="L13:N13"/>
    <mergeCell ref="C14:G14"/>
    <mergeCell ref="I5:N5"/>
    <mergeCell ref="E7:G7"/>
    <mergeCell ref="E8:G8"/>
    <mergeCell ref="I14:N14"/>
    <mergeCell ref="B8:D8"/>
    <mergeCell ref="C21:G21"/>
    <mergeCell ref="K32:N32"/>
    <mergeCell ref="A11:A12"/>
    <mergeCell ref="C12:N12"/>
    <mergeCell ref="F11:G11"/>
    <mergeCell ref="C11:D11"/>
    <mergeCell ref="A28:A30"/>
    <mergeCell ref="C28:N28"/>
    <mergeCell ref="C29:N29"/>
    <mergeCell ref="A20:A23"/>
    <mergeCell ref="A24:A26"/>
  </mergeCells>
  <conditionalFormatting sqref="F24 E25 H25">
    <cfRule type="expression" priority="1" dxfId="16" stopIfTrue="1">
      <formula>$D$25="午前"</formula>
    </cfRule>
    <cfRule type="expression" priority="2" dxfId="17" stopIfTrue="1">
      <formula>$D$25="午後"</formula>
    </cfRule>
  </conditionalFormatting>
  <conditionalFormatting sqref="C15:I19">
    <cfRule type="expression" priority="3" dxfId="5" stopIfTrue="1">
      <formula>$L$16=0</formula>
    </cfRule>
  </conditionalFormatting>
  <conditionalFormatting sqref="C21:G21">
    <cfRule type="expression" priority="4" dxfId="5" stopIfTrue="1">
      <formula>$Q$24=0</formula>
    </cfRule>
  </conditionalFormatting>
  <conditionalFormatting sqref="I21 K21 B7:G8 D5:D6 F5:F6 D9:G9 F11:G11 I8 K8 M8 C11:D11 C10 C12:C13">
    <cfRule type="cellIs" priority="5" dxfId="5" operator="equal" stopIfTrue="1">
      <formula>""</formula>
    </cfRule>
  </conditionalFormatting>
  <conditionalFormatting sqref="F25">
    <cfRule type="expression" priority="6" dxfId="18" stopIfTrue="1">
      <formula>$D$25="午前"</formula>
    </cfRule>
    <cfRule type="expression" priority="7" dxfId="19" stopIfTrue="1">
      <formula>$D$25="午後"</formula>
    </cfRule>
    <cfRule type="expression" priority="8" dxfId="20" stopIfTrue="1">
      <formula>$D$25="ほか"</formula>
    </cfRule>
  </conditionalFormatting>
  <conditionalFormatting sqref="I14:N14">
    <cfRule type="expression" priority="9" dxfId="5" stopIfTrue="1">
      <formula>$Q$14=0</formula>
    </cfRule>
  </conditionalFormatting>
  <conditionalFormatting sqref="H5:H6 I9:N9">
    <cfRule type="cellIs" priority="10" dxfId="21" operator="equal" stopIfTrue="1">
      <formula>"日付エラー"</formula>
    </cfRule>
  </conditionalFormatting>
  <conditionalFormatting sqref="H8">
    <cfRule type="expression" priority="11" dxfId="5" stopIfTrue="1">
      <formula>$Q$9=0</formula>
    </cfRule>
  </conditionalFormatting>
  <conditionalFormatting sqref="I5:N6">
    <cfRule type="expression" priority="12" dxfId="22" stopIfTrue="1">
      <formula>ISERROR(I5)=TRUE</formula>
    </cfRule>
  </conditionalFormatting>
  <conditionalFormatting sqref="D27">
    <cfRule type="cellIs" priority="13" dxfId="23" operator="equal" stopIfTrue="1">
      <formula>"*すべて入力済みです"</formula>
    </cfRule>
  </conditionalFormatting>
  <conditionalFormatting sqref="I25">
    <cfRule type="expression" priority="14" dxfId="24" stopIfTrue="1">
      <formula>$D$25="ほか"</formula>
    </cfRule>
    <cfRule type="expression" priority="15" dxfId="22" stopIfTrue="1">
      <formula>$D$25&lt;&gt;"ほか"</formula>
    </cfRule>
  </conditionalFormatting>
  <conditionalFormatting sqref="I26">
    <cfRule type="expression" priority="16" dxfId="22" stopIfTrue="1">
      <formula>$I$25&lt;&gt;""</formula>
    </cfRule>
  </conditionalFormatting>
  <dataValidations count="8">
    <dataValidation allowBlank="1" showInputMessage="1" showErrorMessage="1" imeMode="hiragana" sqref="C28:N30 B8:G8 F11:G11 C12:N12"/>
    <dataValidation allowBlank="1" showInputMessage="1" showErrorMessage="1" sqref="C38:N38 H11:I11 E11"/>
    <dataValidation type="list" allowBlank="1" showInputMessage="1" showErrorMessage="1" sqref="D25">
      <formula1>$Q$28:$Q$30</formula1>
    </dataValidation>
    <dataValidation type="list" allowBlank="1" showInputMessage="1" showErrorMessage="1" sqref="F25">
      <formula1>INDIRECT($D$25)</formula1>
    </dataValidation>
    <dataValidation allowBlank="1" showInputMessage="1" showErrorMessage="1" imeMode="on" sqref="C11:D11"/>
    <dataValidation allowBlank="1" showInputMessage="1" showErrorMessage="1" imeMode="off" sqref="M8 K21 I21 C13:G14 K8 D9:G9 F5:F6 D5:D6"/>
    <dataValidation allowBlank="1" showInputMessage="1" showErrorMessage="1" imeMode="fullKatakana" sqref="C10:N10 B7:G7"/>
    <dataValidation errorStyle="warning" type="textLength" operator="equal" allowBlank="1" showInputMessage="1" showErrorMessage="1" errorTitle="日付" error="西暦4桁で入力して下さい" imeMode="off" sqref="I8">
      <formula1>4</formula1>
    </dataValidation>
  </dataValidations>
  <hyperlinks>
    <hyperlink ref="K32" r:id="rId1" display="school@monolith-w.com"/>
    <hyperlink ref="K33" r:id="rId2" display="http://www.monolith-w.com/"/>
  </hyperlinks>
  <printOptions horizontalCentered="1"/>
  <pageMargins left="0.5511811023622047" right="0.5511811023622047" top="1.1811023622047245" bottom="0.7874015748031497" header="0.5118110236220472" footer="0.5118110236220472"/>
  <pageSetup fitToHeight="1" fitToWidth="1" horizontalDpi="300" verticalDpi="300" orientation="portrait" paperSize="9" r:id="rId6"/>
  <headerFooter alignWithMargins="0">
    <oddHeader>&amp;RFAX: 0985-31-0365</oddHeader>
  </headerFooter>
  <ignoredErrors>
    <ignoredError sqref="I5:I6" evalError="1"/>
  </ignoredError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vba_form</dc:title>
  <dc:subject/>
  <dc:creator>（株）モノリスワークス</dc:creator>
  <cp:keywords/>
  <dc:description/>
  <cp:lastModifiedBy>shiro1</cp:lastModifiedBy>
  <cp:lastPrinted>2009-10-23T08:20:04Z</cp:lastPrinted>
  <dcterms:created xsi:type="dcterms:W3CDTF">2004-11-05T09:01:21Z</dcterms:created>
  <dcterms:modified xsi:type="dcterms:W3CDTF">2016-03-11T00:08:11Z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